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70" windowHeight="45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H17" i="2"/>
  <c r="B14" i="2"/>
  <c r="C12" i="2" l="1"/>
  <c r="D10" i="2"/>
  <c r="F9" i="1"/>
  <c r="B10" i="2"/>
  <c r="H9" i="1"/>
  <c r="E9" i="1"/>
  <c r="D3" i="1" l="1"/>
  <c r="D5" i="1"/>
  <c r="D7" i="1"/>
  <c r="G7" i="1"/>
  <c r="J7" i="1"/>
  <c r="W7" i="1"/>
  <c r="Z7" i="1"/>
  <c r="AC3" i="1"/>
  <c r="AC4" i="1"/>
  <c r="AC5" i="1"/>
  <c r="AC6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B24" i="1"/>
  <c r="C24" i="1"/>
  <c r="D24" i="1"/>
  <c r="E24" i="1"/>
  <c r="F24" i="1"/>
  <c r="G24" i="1"/>
  <c r="H24" i="1"/>
  <c r="I24" i="1"/>
  <c r="J24" i="1"/>
  <c r="Q24" i="1"/>
  <c r="R24" i="1"/>
  <c r="S24" i="1"/>
  <c r="T24" i="1"/>
  <c r="U24" i="1"/>
  <c r="V24" i="1"/>
  <c r="W24" i="1"/>
  <c r="X24" i="1"/>
  <c r="Y24" i="1"/>
  <c r="D11" i="1"/>
  <c r="C7" i="1"/>
  <c r="U7" i="1"/>
  <c r="Y7" i="1"/>
  <c r="AB7" i="1"/>
  <c r="C11" i="1"/>
  <c r="B7" i="1"/>
  <c r="T10" i="1"/>
  <c r="X7" i="1"/>
  <c r="AA7" i="1"/>
  <c r="B11" i="1"/>
  <c r="Y23" i="1"/>
  <c r="Y22" i="1"/>
  <c r="Y21" i="1"/>
  <c r="Y20" i="1"/>
  <c r="V23" i="1"/>
  <c r="V22" i="1"/>
  <c r="V21" i="1"/>
  <c r="V20" i="1"/>
  <c r="S23" i="1"/>
  <c r="S22" i="1"/>
  <c r="S21" i="1"/>
  <c r="S20" i="1"/>
  <c r="J20" i="1"/>
  <c r="J21" i="1"/>
  <c r="J22" i="1"/>
  <c r="J23" i="1"/>
  <c r="G23" i="1"/>
  <c r="G22" i="1"/>
  <c r="G21" i="1"/>
  <c r="G20" i="1"/>
  <c r="D23" i="1"/>
  <c r="D22" i="1"/>
  <c r="D21" i="1"/>
  <c r="D20" i="1"/>
  <c r="AR3" i="1"/>
  <c r="AU3" i="1"/>
  <c r="AR4" i="1"/>
  <c r="AU4" i="1"/>
  <c r="AX6" i="1"/>
  <c r="AX5" i="1"/>
  <c r="AX4" i="1"/>
  <c r="AX3" i="1"/>
  <c r="AU6" i="1"/>
  <c r="AU5" i="1"/>
  <c r="AR6" i="1"/>
  <c r="AR5" i="1"/>
  <c r="AO6" i="1"/>
  <c r="AO5" i="1"/>
  <c r="AO4" i="1"/>
  <c r="AO3" i="1"/>
  <c r="AL6" i="1"/>
  <c r="AL5" i="1"/>
  <c r="AL4" i="1"/>
  <c r="AL3" i="1"/>
  <c r="AI6" i="1"/>
  <c r="AI5" i="1"/>
  <c r="AI4" i="1"/>
  <c r="AI3" i="1"/>
  <c r="AF4" i="1"/>
  <c r="AF5" i="1"/>
  <c r="AF6" i="1"/>
  <c r="AF3" i="1"/>
  <c r="D12" i="1"/>
  <c r="W4" i="1"/>
  <c r="W3" i="1"/>
  <c r="S4" i="1"/>
  <c r="S5" i="1"/>
  <c r="S3" i="1"/>
  <c r="J4" i="1"/>
  <c r="J5" i="1"/>
  <c r="J6" i="1"/>
  <c r="J3" i="1"/>
  <c r="G5" i="1"/>
  <c r="G6" i="1"/>
  <c r="G4" i="1"/>
  <c r="G3" i="1"/>
</calcChain>
</file>

<file path=xl/sharedStrings.xml><?xml version="1.0" encoding="utf-8"?>
<sst xmlns="http://schemas.openxmlformats.org/spreadsheetml/2006/main" count="115" uniqueCount="41">
  <si>
    <t>ამბულატორია</t>
  </si>
  <si>
    <t>მედიკამენტები</t>
  </si>
  <si>
    <t>საზღვარგარეთი</t>
  </si>
  <si>
    <t>სტაციონარი</t>
  </si>
  <si>
    <t>მკურნალობის ტიპი</t>
  </si>
  <si>
    <t>მოთხოვნის თანხა</t>
  </si>
  <si>
    <t>ანაზღაურებადი თანხა</t>
  </si>
  <si>
    <t>სხვაობა</t>
  </si>
  <si>
    <t>რეფერალი</t>
  </si>
  <si>
    <t>სულ</t>
  </si>
  <si>
    <t>მერია</t>
  </si>
  <si>
    <t>გამგეობა</t>
  </si>
  <si>
    <t>რეგიონი</t>
  </si>
  <si>
    <t>საყოველთაო</t>
  </si>
  <si>
    <t>ფონდი სოლიდარობა</t>
  </si>
  <si>
    <t>1,032,216 ($) 800,522 (ევრო)</t>
  </si>
  <si>
    <t>367,097 ($) 139,581 (ევრო)</t>
  </si>
  <si>
    <t xml:space="preserve">952,732 (ლ) 1,032,216 ($) 800,522 (ევრო) </t>
  </si>
  <si>
    <t xml:space="preserve">461,121 (ლ) 367,097 ($) 139,581 (ევრო) </t>
  </si>
  <si>
    <t>665,119 ($) 660,941 (ევრო)</t>
  </si>
  <si>
    <t xml:space="preserve">491,611 (ლ) 665,119 ($) 660,941 (ევრო) </t>
  </si>
  <si>
    <t>ვერტიკალები</t>
  </si>
  <si>
    <t>ჯამი</t>
  </si>
  <si>
    <t>აჭარა</t>
  </si>
  <si>
    <t>გორი</t>
  </si>
  <si>
    <t>საგარეჯო</t>
  </si>
  <si>
    <t>გურჯაანი</t>
  </si>
  <si>
    <t>ყვარელი</t>
  </si>
  <si>
    <t>ლენტეხი</t>
  </si>
  <si>
    <t>ონი</t>
  </si>
  <si>
    <t>ცაგერი</t>
  </si>
  <si>
    <t>ამბროლაური</t>
  </si>
  <si>
    <t>ბორჯომი</t>
  </si>
  <si>
    <t>ნინოწმინდა</t>
  </si>
  <si>
    <t>ასპინძა</t>
  </si>
  <si>
    <t>ზუგდიდი</t>
  </si>
  <si>
    <t>ფოთი</t>
  </si>
  <si>
    <t>მცხეთა მთიანეთი</t>
  </si>
  <si>
    <t>სოლიდარობა</t>
  </si>
  <si>
    <t>რეგიონები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</si>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</sst>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₾_-;\-* #,##0.00\ _₾_-;_-* &quot;-&quot;??\ _₾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66727B"/>
      <name val="Verdana"/>
      <family val="2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1" xfId="1" applyNumberFormat="1" applyFont="1" applyBorder="1"/>
    <xf numFmtId="43" fontId="0" fillId="0" borderId="1" xfId="1" applyFont="1" applyBorder="1" applyAlignment="1">
      <alignment horizontal="center" vertical="center"/>
    </xf>
    <xf numFmtId="165" fontId="0" fillId="0" borderId="0" xfId="0" applyNumberFormat="1"/>
    <xf numFmtId="165" fontId="2" fillId="0" borderId="2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0" xfId="0" applyNumberFormat="1" applyFont="1"/>
    <xf numFmtId="165" fontId="2" fillId="0" borderId="1" xfId="1" applyNumberFormat="1" applyFont="1" applyBorder="1" applyAlignment="1">
      <alignment horizontal="center" vertical="center" wrapText="1"/>
    </xf>
    <xf numFmtId="2" fontId="3" fillId="0" borderId="0" xfId="0" applyNumberFormat="1" applyFont="1"/>
    <xf numFmtId="165" fontId="2" fillId="2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/>
    <xf numFmtId="49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center" vertical="center"/>
    </xf>
    <xf numFmtId="43" fontId="0" fillId="0" borderId="0" xfId="1" applyFont="1"/>
    <xf numFmtId="166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/>
    <xf numFmtId="165" fontId="0" fillId="0" borderId="1" xfId="1" applyNumberFormat="1" applyFont="1" applyBorder="1" applyAlignment="1">
      <alignment horizontal="center"/>
    </xf>
    <xf numFmtId="165" fontId="0" fillId="0" borderId="1" xfId="2" applyNumberFormat="1" applyFont="1" applyBorder="1"/>
    <xf numFmtId="165" fontId="0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65" fontId="0" fillId="0" borderId="1" xfId="2" applyNumberFormat="1" applyFont="1" applyBorder="1"/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/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16.85546875" customWidth="1"/>
    <col min="2" max="2" width="14" bestFit="1" customWidth="1"/>
    <col min="3" max="3" width="14.140625" bestFit="1" customWidth="1"/>
    <col min="4" max="4" width="14.85546875" bestFit="1" customWidth="1"/>
    <col min="5" max="5" width="12.7109375" customWidth="1"/>
    <col min="6" max="6" width="13.28515625" bestFit="1" customWidth="1"/>
    <col min="7" max="7" width="11.5703125" customWidth="1"/>
    <col min="8" max="8" width="12" customWidth="1"/>
    <col min="9" max="9" width="11.5703125" customWidth="1"/>
    <col min="10" max="10" width="11.28515625" customWidth="1"/>
    <col min="11" max="11" width="10.140625" hidden="1" customWidth="1"/>
    <col min="12" max="12" width="9.140625" hidden="1" customWidth="1"/>
    <col min="13" max="13" width="7.7109375" hidden="1" customWidth="1"/>
    <col min="14" max="14" width="10.28515625" hidden="1" customWidth="1"/>
    <col min="15" max="15" width="11.42578125" hidden="1" customWidth="1"/>
    <col min="16" max="16" width="10.28515625" hidden="1" customWidth="1"/>
    <col min="17" max="17" width="16.140625" customWidth="1"/>
    <col min="18" max="18" width="15.7109375" customWidth="1"/>
    <col min="19" max="19" width="15.28515625" customWidth="1"/>
    <col min="20" max="20" width="12.5703125" customWidth="1"/>
    <col min="21" max="21" width="11" bestFit="1" customWidth="1"/>
    <col min="22" max="22" width="11.28515625" customWidth="1"/>
    <col min="23" max="26" width="10.85546875" customWidth="1"/>
    <col min="33" max="33" width="10.28515625" bestFit="1" customWidth="1"/>
  </cols>
  <sheetData>
    <row r="1" spans="1:50" ht="23.25" customHeight="1" x14ac:dyDescent="0.25">
      <c r="A1" s="2"/>
      <c r="B1" s="52" t="s">
        <v>13</v>
      </c>
      <c r="C1" s="52"/>
      <c r="D1" s="52"/>
      <c r="E1" s="52" t="s">
        <v>8</v>
      </c>
      <c r="F1" s="52"/>
      <c r="G1" s="52"/>
      <c r="H1" s="52" t="s">
        <v>10</v>
      </c>
      <c r="I1" s="52"/>
      <c r="J1" s="52"/>
      <c r="K1" s="52" t="s">
        <v>11</v>
      </c>
      <c r="L1" s="52"/>
      <c r="M1" s="52"/>
      <c r="N1" s="52" t="s">
        <v>12</v>
      </c>
      <c r="O1" s="52"/>
      <c r="P1" s="52"/>
      <c r="Q1" s="52" t="s">
        <v>14</v>
      </c>
      <c r="R1" s="52"/>
      <c r="S1" s="52"/>
      <c r="T1" s="52" t="s">
        <v>21</v>
      </c>
      <c r="U1" s="52"/>
      <c r="V1" s="52"/>
      <c r="W1" s="52"/>
      <c r="X1" s="45" t="s">
        <v>23</v>
      </c>
      <c r="Y1" s="46"/>
      <c r="Z1" s="47"/>
      <c r="AA1" s="45" t="s">
        <v>24</v>
      </c>
      <c r="AB1" s="46"/>
      <c r="AC1" s="47"/>
      <c r="AD1" s="45" t="s">
        <v>25</v>
      </c>
      <c r="AE1" s="46"/>
      <c r="AF1" s="47"/>
      <c r="AG1" s="45" t="s">
        <v>26</v>
      </c>
      <c r="AH1" s="46"/>
      <c r="AI1" s="47"/>
      <c r="AJ1" s="45" t="s">
        <v>27</v>
      </c>
      <c r="AK1" s="46"/>
      <c r="AL1" s="47"/>
      <c r="AM1" s="45" t="s">
        <v>28</v>
      </c>
      <c r="AN1" s="46"/>
      <c r="AO1" s="47"/>
      <c r="AP1" s="45" t="s">
        <v>29</v>
      </c>
      <c r="AQ1" s="46"/>
      <c r="AR1" s="47"/>
      <c r="AS1" s="45" t="s">
        <v>30</v>
      </c>
      <c r="AT1" s="46"/>
      <c r="AU1" s="47"/>
      <c r="AV1" s="45" t="s">
        <v>31</v>
      </c>
      <c r="AW1" s="46"/>
      <c r="AX1" s="47"/>
    </row>
    <row r="2" spans="1:50" s="1" customFormat="1" ht="45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3" t="s">
        <v>5</v>
      </c>
      <c r="I2" s="3" t="s">
        <v>6</v>
      </c>
      <c r="J2" s="3" t="s">
        <v>7</v>
      </c>
      <c r="K2" s="3" t="s">
        <v>5</v>
      </c>
      <c r="L2" s="3" t="s">
        <v>6</v>
      </c>
      <c r="M2" s="3" t="s">
        <v>7</v>
      </c>
      <c r="N2" s="3" t="s">
        <v>5</v>
      </c>
      <c r="O2" s="3" t="s">
        <v>6</v>
      </c>
      <c r="P2" s="3" t="s">
        <v>7</v>
      </c>
      <c r="Q2" s="3" t="s">
        <v>5</v>
      </c>
      <c r="R2" s="3" t="s">
        <v>6</v>
      </c>
      <c r="S2" s="3" t="s">
        <v>7</v>
      </c>
      <c r="T2" s="3" t="s">
        <v>5</v>
      </c>
      <c r="U2" s="53" t="s">
        <v>6</v>
      </c>
      <c r="V2" s="54"/>
      <c r="W2" s="3" t="s">
        <v>7</v>
      </c>
      <c r="X2" s="3" t="s">
        <v>5</v>
      </c>
      <c r="Y2" s="3" t="s">
        <v>6</v>
      </c>
      <c r="Z2" s="3" t="s">
        <v>7</v>
      </c>
      <c r="AA2" s="3" t="s">
        <v>5</v>
      </c>
      <c r="AB2" s="3" t="s">
        <v>6</v>
      </c>
      <c r="AC2" s="3" t="s">
        <v>7</v>
      </c>
      <c r="AD2" s="3" t="s">
        <v>5</v>
      </c>
      <c r="AE2" s="3" t="s">
        <v>6</v>
      </c>
      <c r="AF2" s="3" t="s">
        <v>7</v>
      </c>
      <c r="AG2" s="3" t="s">
        <v>5</v>
      </c>
      <c r="AH2" s="3" t="s">
        <v>6</v>
      </c>
      <c r="AI2" s="3" t="s">
        <v>7</v>
      </c>
      <c r="AJ2" s="3" t="s">
        <v>5</v>
      </c>
      <c r="AK2" s="3" t="s">
        <v>6</v>
      </c>
      <c r="AL2" s="3" t="s">
        <v>7</v>
      </c>
      <c r="AM2" s="3" t="s">
        <v>5</v>
      </c>
      <c r="AN2" s="3" t="s">
        <v>6</v>
      </c>
      <c r="AO2" s="3" t="s">
        <v>7</v>
      </c>
      <c r="AP2" s="3" t="s">
        <v>5</v>
      </c>
      <c r="AQ2" s="3" t="s">
        <v>6</v>
      </c>
      <c r="AR2" s="3" t="s">
        <v>7</v>
      </c>
      <c r="AS2" s="3" t="s">
        <v>5</v>
      </c>
      <c r="AT2" s="3" t="s">
        <v>6</v>
      </c>
      <c r="AU2" s="3" t="s">
        <v>7</v>
      </c>
      <c r="AV2" s="3" t="s">
        <v>5</v>
      </c>
      <c r="AW2" s="3" t="s">
        <v>6</v>
      </c>
      <c r="AX2" s="3" t="s">
        <v>7</v>
      </c>
    </row>
    <row r="3" spans="1:50" s="7" customFormat="1" x14ac:dyDescent="0.25">
      <c r="A3" s="10" t="s">
        <v>0</v>
      </c>
      <c r="B3" s="50">
        <v>64858877</v>
      </c>
      <c r="C3" s="50">
        <v>42114475</v>
      </c>
      <c r="D3" s="50">
        <f>B3-C3</f>
        <v>22744402</v>
      </c>
      <c r="E3" s="5">
        <v>625865.61999999988</v>
      </c>
      <c r="F3" s="5">
        <v>234852.35</v>
      </c>
      <c r="G3" s="5">
        <f>E3-F3</f>
        <v>391013.2699999999</v>
      </c>
      <c r="H3" s="5">
        <v>4314379.4100000011</v>
      </c>
      <c r="I3" s="5">
        <v>2129185.16</v>
      </c>
      <c r="J3" s="6">
        <f>H3-I3</f>
        <v>2185194.2500000009</v>
      </c>
      <c r="K3" s="4"/>
      <c r="L3" s="4"/>
      <c r="M3" s="4"/>
      <c r="N3" s="4"/>
      <c r="O3" s="4"/>
      <c r="P3" s="4"/>
      <c r="Q3" s="14">
        <v>206334</v>
      </c>
      <c r="R3" s="14">
        <v>68180</v>
      </c>
      <c r="S3" s="14">
        <f>Q3-R3</f>
        <v>138154</v>
      </c>
      <c r="T3" s="15">
        <v>116804</v>
      </c>
      <c r="U3" s="14">
        <v>116380</v>
      </c>
      <c r="V3" s="50">
        <v>2000000</v>
      </c>
      <c r="W3" s="15">
        <f>T3-U3</f>
        <v>424</v>
      </c>
      <c r="X3" s="25">
        <v>1862103</v>
      </c>
      <c r="Y3" s="15">
        <v>500172</v>
      </c>
      <c r="Z3" s="15">
        <v>1361931</v>
      </c>
      <c r="AA3" s="15">
        <v>154531</v>
      </c>
      <c r="AB3" s="15">
        <v>154531</v>
      </c>
      <c r="AC3" s="6">
        <f>AA3-AB3</f>
        <v>0</v>
      </c>
      <c r="AD3" s="15">
        <v>102600</v>
      </c>
      <c r="AE3" s="15">
        <v>96860</v>
      </c>
      <c r="AF3" s="15">
        <f>AD3-AE3</f>
        <v>5740</v>
      </c>
      <c r="AG3">
        <v>262836</v>
      </c>
      <c r="AH3">
        <v>152024</v>
      </c>
      <c r="AI3" s="15">
        <f>AG3-AH3</f>
        <v>110812</v>
      </c>
      <c r="AJ3" s="15">
        <v>21000</v>
      </c>
      <c r="AK3" s="15">
        <v>16500</v>
      </c>
      <c r="AL3" s="15">
        <f>AJ3-AK3</f>
        <v>4500</v>
      </c>
      <c r="AM3" s="30">
        <v>4000</v>
      </c>
      <c r="AN3" s="30">
        <v>4000</v>
      </c>
      <c r="AO3" s="15">
        <f>AM3-AN3</f>
        <v>0</v>
      </c>
      <c r="AP3" s="35">
        <v>9370</v>
      </c>
      <c r="AQ3" s="35">
        <v>9370</v>
      </c>
      <c r="AR3" s="15">
        <f>AP3-AQ3</f>
        <v>0</v>
      </c>
      <c r="AS3" s="38">
        <v>4550</v>
      </c>
      <c r="AT3" s="38">
        <v>2577</v>
      </c>
      <c r="AU3" s="15">
        <f>AS3-AT3</f>
        <v>1973</v>
      </c>
      <c r="AV3" s="30">
        <v>38060</v>
      </c>
      <c r="AW3" s="30">
        <v>38060</v>
      </c>
      <c r="AX3" s="15">
        <f>AV3-AW3</f>
        <v>0</v>
      </c>
    </row>
    <row r="4" spans="1:50" s="7" customFormat="1" x14ac:dyDescent="0.25">
      <c r="A4" s="10" t="s">
        <v>3</v>
      </c>
      <c r="B4" s="55"/>
      <c r="C4" s="51"/>
      <c r="D4" s="51"/>
      <c r="E4" s="5">
        <v>539348.5</v>
      </c>
      <c r="F4" s="5">
        <v>64725</v>
      </c>
      <c r="G4" s="5">
        <f>E4-F4</f>
        <v>474623.5</v>
      </c>
      <c r="H4" s="5">
        <v>4988878.5106000062</v>
      </c>
      <c r="I4" s="5">
        <v>1822571.0760000001</v>
      </c>
      <c r="J4" s="6">
        <f t="shared" ref="J4:J7" si="0">H4-I4</f>
        <v>3166307.4346000059</v>
      </c>
      <c r="K4" s="4"/>
      <c r="L4" s="4"/>
      <c r="M4" s="4"/>
      <c r="N4" s="4"/>
      <c r="O4" s="4"/>
      <c r="P4" s="4"/>
      <c r="Q4" s="14">
        <v>596819</v>
      </c>
      <c r="R4" s="14">
        <v>327516</v>
      </c>
      <c r="S4" s="14">
        <f t="shared" ref="S4:S5" si="1">Q4-R4</f>
        <v>269303</v>
      </c>
      <c r="T4" s="15">
        <v>1248775.32</v>
      </c>
      <c r="U4" s="14">
        <v>1032576.71</v>
      </c>
      <c r="V4" s="51"/>
      <c r="W4" s="15">
        <f>T4-U4</f>
        <v>216198.6100000001</v>
      </c>
      <c r="X4" s="15">
        <v>968336</v>
      </c>
      <c r="Y4" s="15">
        <v>270140</v>
      </c>
      <c r="Z4" s="15">
        <v>698196</v>
      </c>
      <c r="AA4" s="15">
        <v>153348</v>
      </c>
      <c r="AB4" s="15">
        <v>153348</v>
      </c>
      <c r="AC4" s="6">
        <f t="shared" ref="AC4:AC6" si="2">AA4-AB4</f>
        <v>0</v>
      </c>
      <c r="AD4" s="15">
        <v>97830</v>
      </c>
      <c r="AE4" s="15">
        <v>89699</v>
      </c>
      <c r="AF4" s="15">
        <f t="shared" ref="AF4:AF7" si="3">AD4-AE4</f>
        <v>8131</v>
      </c>
      <c r="AG4" s="29">
        <v>630739</v>
      </c>
      <c r="AH4" s="29">
        <v>136239</v>
      </c>
      <c r="AI4" s="15">
        <f t="shared" ref="AI4:AI7" si="4">AG4-AH4</f>
        <v>494500</v>
      </c>
      <c r="AJ4" s="15">
        <v>80000</v>
      </c>
      <c r="AK4" s="15">
        <v>60400</v>
      </c>
      <c r="AL4" s="15">
        <f t="shared" ref="AL4:AL7" si="5">AJ4-AK4</f>
        <v>19600</v>
      </c>
      <c r="AM4" s="30">
        <v>20800</v>
      </c>
      <c r="AN4" s="30">
        <v>20800</v>
      </c>
      <c r="AO4" s="15">
        <f t="shared" ref="AO4:AO7" si="6">AM4-AN4</f>
        <v>0</v>
      </c>
      <c r="AP4" s="35">
        <v>1738</v>
      </c>
      <c r="AQ4" s="35">
        <v>1738</v>
      </c>
      <c r="AR4" s="15">
        <f t="shared" ref="AR4:AR7" si="7">AP4-AQ4</f>
        <v>0</v>
      </c>
      <c r="AS4" s="38">
        <v>11868</v>
      </c>
      <c r="AT4" s="38">
        <v>6194</v>
      </c>
      <c r="AU4" s="15">
        <f t="shared" ref="AU4:AU7" si="8">AS4-AT4</f>
        <v>5674</v>
      </c>
      <c r="AV4" s="30">
        <v>79807.62</v>
      </c>
      <c r="AW4" s="30">
        <v>79807.62</v>
      </c>
      <c r="AX4" s="15">
        <f t="shared" ref="AX4:AX7" si="9">AV4-AW4</f>
        <v>0</v>
      </c>
    </row>
    <row r="5" spans="1:50" s="7" customFormat="1" x14ac:dyDescent="0.25">
      <c r="A5" s="10" t="s">
        <v>1</v>
      </c>
      <c r="B5" s="31">
        <v>27199545.482000262</v>
      </c>
      <c r="C5" s="31">
        <v>21915660.702000201</v>
      </c>
      <c r="D5" s="32">
        <f>B5-C5</f>
        <v>5283884.7800000608</v>
      </c>
      <c r="E5" s="5">
        <v>18238022.438500006</v>
      </c>
      <c r="F5" s="5">
        <v>5747379.787800001</v>
      </c>
      <c r="G5" s="5">
        <f t="shared" ref="G5:G7" si="10">E5-F5</f>
        <v>12490642.650700005</v>
      </c>
      <c r="H5" s="5">
        <v>6769378.6019999953</v>
      </c>
      <c r="I5" s="5">
        <v>1635313</v>
      </c>
      <c r="J5" s="6">
        <f t="shared" si="0"/>
        <v>5134065.6019999953</v>
      </c>
      <c r="K5" s="4"/>
      <c r="L5" s="4"/>
      <c r="M5" s="4"/>
      <c r="N5" s="4"/>
      <c r="O5" s="4"/>
      <c r="P5" s="4"/>
      <c r="Q5" s="14">
        <v>149579</v>
      </c>
      <c r="R5" s="14">
        <v>65425</v>
      </c>
      <c r="S5" s="14">
        <f t="shared" si="1"/>
        <v>84154</v>
      </c>
      <c r="T5" s="14"/>
      <c r="U5" s="48"/>
      <c r="V5" s="49"/>
      <c r="W5" s="14"/>
      <c r="X5" s="14">
        <v>2787757</v>
      </c>
      <c r="Y5" s="14">
        <v>1700750</v>
      </c>
      <c r="Z5" s="14">
        <v>1087007</v>
      </c>
      <c r="AA5" s="15">
        <v>152198</v>
      </c>
      <c r="AB5" s="15">
        <v>152198</v>
      </c>
      <c r="AC5" s="6">
        <f t="shared" si="2"/>
        <v>0</v>
      </c>
      <c r="AD5" s="15">
        <v>31166</v>
      </c>
      <c r="AE5" s="15">
        <v>21971</v>
      </c>
      <c r="AF5" s="15">
        <f t="shared" si="3"/>
        <v>9195</v>
      </c>
      <c r="AG5" s="29">
        <v>146752</v>
      </c>
      <c r="AH5" s="29">
        <v>58375</v>
      </c>
      <c r="AI5" s="15">
        <f t="shared" si="4"/>
        <v>88377</v>
      </c>
      <c r="AJ5" s="15">
        <v>23000</v>
      </c>
      <c r="AK5" s="15">
        <v>20000</v>
      </c>
      <c r="AL5" s="15">
        <f t="shared" si="5"/>
        <v>3000</v>
      </c>
      <c r="AM5" s="15"/>
      <c r="AN5" s="15"/>
      <c r="AO5" s="15">
        <f t="shared" si="6"/>
        <v>0</v>
      </c>
      <c r="AP5" s="35">
        <v>2005</v>
      </c>
      <c r="AQ5" s="35">
        <v>2005</v>
      </c>
      <c r="AR5" s="15">
        <f t="shared" si="7"/>
        <v>0</v>
      </c>
      <c r="AS5" s="38">
        <v>10450</v>
      </c>
      <c r="AT5" s="38">
        <v>10450</v>
      </c>
      <c r="AU5" s="15">
        <f t="shared" si="8"/>
        <v>0</v>
      </c>
      <c r="AV5" s="15">
        <v>50132.38</v>
      </c>
      <c r="AW5" s="15">
        <v>50132.38</v>
      </c>
      <c r="AX5" s="15">
        <f t="shared" si="9"/>
        <v>0</v>
      </c>
    </row>
    <row r="6" spans="1:50" s="7" customFormat="1" ht="30" x14ac:dyDescent="0.25">
      <c r="A6" s="10" t="s">
        <v>2</v>
      </c>
      <c r="B6" s="16">
        <v>0</v>
      </c>
      <c r="C6" s="16">
        <v>0</v>
      </c>
      <c r="D6" s="16">
        <v>0</v>
      </c>
      <c r="E6" s="5">
        <v>8808845.9400000013</v>
      </c>
      <c r="F6" s="5">
        <v>1145787</v>
      </c>
      <c r="G6" s="5">
        <f t="shared" si="10"/>
        <v>7663058.9400000013</v>
      </c>
      <c r="H6" s="5">
        <v>6289027.5999999996</v>
      </c>
      <c r="I6" s="5">
        <v>944731</v>
      </c>
      <c r="J6" s="6">
        <f t="shared" si="0"/>
        <v>5344296.5999999996</v>
      </c>
      <c r="K6" s="4"/>
      <c r="L6" s="4"/>
      <c r="M6" s="4"/>
      <c r="N6" s="4"/>
      <c r="O6" s="4"/>
      <c r="P6" s="4"/>
      <c r="Q6" s="12" t="s">
        <v>15</v>
      </c>
      <c r="R6" s="12" t="s">
        <v>16</v>
      </c>
      <c r="S6" s="12" t="s">
        <v>19</v>
      </c>
      <c r="T6" s="12"/>
      <c r="U6" s="56"/>
      <c r="V6" s="56"/>
      <c r="W6" s="12"/>
      <c r="X6" s="26">
        <v>620000</v>
      </c>
      <c r="Y6" s="26">
        <v>74978</v>
      </c>
      <c r="Z6" s="26">
        <v>545022</v>
      </c>
      <c r="AA6" s="15">
        <v>0</v>
      </c>
      <c r="AB6" s="15">
        <v>0</v>
      </c>
      <c r="AC6" s="6">
        <f t="shared" si="2"/>
        <v>0</v>
      </c>
      <c r="AD6" s="15">
        <v>0</v>
      </c>
      <c r="AE6" s="15">
        <v>0</v>
      </c>
      <c r="AF6" s="15">
        <f t="shared" si="3"/>
        <v>0</v>
      </c>
      <c r="AG6" s="15"/>
      <c r="AH6" s="15"/>
      <c r="AI6" s="15">
        <f t="shared" si="4"/>
        <v>0</v>
      </c>
      <c r="AJ6" s="15"/>
      <c r="AK6" s="15"/>
      <c r="AL6" s="15">
        <f t="shared" si="5"/>
        <v>0</v>
      </c>
      <c r="AM6" s="15"/>
      <c r="AN6" s="15"/>
      <c r="AO6" s="15">
        <f t="shared" si="6"/>
        <v>0</v>
      </c>
      <c r="AP6" s="15"/>
      <c r="AQ6" s="15"/>
      <c r="AR6" s="15">
        <f t="shared" si="7"/>
        <v>0</v>
      </c>
      <c r="AS6" s="15"/>
      <c r="AT6" s="15"/>
      <c r="AU6" s="15">
        <f t="shared" si="8"/>
        <v>0</v>
      </c>
      <c r="AV6" s="15"/>
      <c r="AW6" s="15"/>
      <c r="AX6" s="15">
        <f t="shared" si="9"/>
        <v>0</v>
      </c>
    </row>
    <row r="7" spans="1:50" s="9" customFormat="1" x14ac:dyDescent="0.25">
      <c r="A7" s="11" t="s">
        <v>9</v>
      </c>
      <c r="B7" s="8">
        <f>SUM(B3:B6)</f>
        <v>92058422.482000262</v>
      </c>
      <c r="C7" s="8">
        <f>SUM(C3:C6)</f>
        <v>64030135.702000201</v>
      </c>
      <c r="D7" s="8">
        <f>SUM(D3:D6)</f>
        <v>28028286.780000061</v>
      </c>
      <c r="E7" s="8">
        <v>28212082.498500008</v>
      </c>
      <c r="F7" s="8">
        <v>7192744.1378000006</v>
      </c>
      <c r="G7" s="8">
        <f t="shared" si="10"/>
        <v>21019338.360700008</v>
      </c>
      <c r="H7" s="8">
        <v>22361664.122600004</v>
      </c>
      <c r="I7" s="8">
        <v>6531800.2360000005</v>
      </c>
      <c r="J7" s="8">
        <f t="shared" si="0"/>
        <v>15829863.886600003</v>
      </c>
      <c r="K7" s="8"/>
      <c r="L7" s="8"/>
      <c r="M7" s="8"/>
      <c r="N7" s="8"/>
      <c r="O7" s="8"/>
      <c r="P7" s="8"/>
      <c r="Q7" s="21">
        <v>952732</v>
      </c>
      <c r="R7" s="8">
        <v>461121</v>
      </c>
      <c r="S7" s="8">
        <v>491611</v>
      </c>
      <c r="T7" s="8">
        <v>1365579.32</v>
      </c>
      <c r="U7" s="18">
        <f>SUM(U3:U4,V3)</f>
        <v>3148956.71</v>
      </c>
      <c r="V7" s="19"/>
      <c r="W7" s="8">
        <f>T7-U3-U4</f>
        <v>216622.6100000001</v>
      </c>
      <c r="X7" s="8">
        <f t="shared" ref="X7:AE7" si="11">SUM(X3:X6)</f>
        <v>6238196</v>
      </c>
      <c r="Y7" s="8">
        <f t="shared" si="11"/>
        <v>2546040</v>
      </c>
      <c r="Z7" s="8">
        <f t="shared" si="11"/>
        <v>3692156</v>
      </c>
      <c r="AA7" s="27">
        <f t="shared" si="11"/>
        <v>460077</v>
      </c>
      <c r="AB7" s="27">
        <f t="shared" si="11"/>
        <v>460077</v>
      </c>
      <c r="AC7" s="27">
        <f t="shared" si="11"/>
        <v>0</v>
      </c>
      <c r="AD7" s="28">
        <f t="shared" si="11"/>
        <v>231596</v>
      </c>
      <c r="AE7" s="28">
        <f t="shared" si="11"/>
        <v>208530</v>
      </c>
      <c r="AF7" s="28">
        <f t="shared" si="3"/>
        <v>23066</v>
      </c>
      <c r="AG7" s="28">
        <f>SUM(AG3:AG6)</f>
        <v>1040327</v>
      </c>
      <c r="AH7" s="28">
        <f>SUM(AH3:AH6)</f>
        <v>346638</v>
      </c>
      <c r="AI7" s="28">
        <f t="shared" si="4"/>
        <v>693689</v>
      </c>
      <c r="AJ7" s="28">
        <f>SUM(AJ3:AJ6)</f>
        <v>124000</v>
      </c>
      <c r="AK7" s="28">
        <f>SUM(AK3:AK6)</f>
        <v>96900</v>
      </c>
      <c r="AL7" s="28">
        <f t="shared" si="5"/>
        <v>27100</v>
      </c>
      <c r="AM7" s="28">
        <f>SUM(AM3:AM6)</f>
        <v>24800</v>
      </c>
      <c r="AN7" s="28">
        <f>SUM(AN3:AN6)</f>
        <v>24800</v>
      </c>
      <c r="AO7" s="28">
        <f t="shared" si="6"/>
        <v>0</v>
      </c>
      <c r="AP7" s="28">
        <f>SUM(AP3:AP6)</f>
        <v>13113</v>
      </c>
      <c r="AQ7" s="28">
        <f>SUM(AQ3:AQ6)</f>
        <v>13113</v>
      </c>
      <c r="AR7" s="28">
        <f t="shared" si="7"/>
        <v>0</v>
      </c>
      <c r="AS7" s="28">
        <f>SUM(AS3:AS6)</f>
        <v>26868</v>
      </c>
      <c r="AT7" s="28">
        <f>SUM(AT3:AT6)</f>
        <v>19221</v>
      </c>
      <c r="AU7" s="28">
        <f t="shared" si="8"/>
        <v>7647</v>
      </c>
      <c r="AV7" s="28">
        <f>SUM(AV3:AV6)</f>
        <v>168000</v>
      </c>
      <c r="AW7" s="28">
        <f>SUM(AW3:AW6)</f>
        <v>168000</v>
      </c>
      <c r="AX7" s="28">
        <f t="shared" si="9"/>
        <v>0</v>
      </c>
    </row>
    <row r="8" spans="1:50" x14ac:dyDescent="0.25">
      <c r="D8" s="17"/>
      <c r="Q8" s="21">
        <v>3577144.548</v>
      </c>
      <c r="R8" s="21">
        <v>1272174.6535</v>
      </c>
      <c r="S8" s="21">
        <v>2304969.8944999999</v>
      </c>
    </row>
    <row r="9" spans="1:50" x14ac:dyDescent="0.25">
      <c r="B9" s="17"/>
      <c r="C9" s="17"/>
      <c r="D9" s="17"/>
      <c r="E9" s="17">
        <f>E3+E4+E5</f>
        <v>19403236.558500007</v>
      </c>
      <c r="F9" s="17">
        <f>F7-F6</f>
        <v>6046957.1378000006</v>
      </c>
      <c r="G9" s="17"/>
      <c r="H9" s="17">
        <f>H3+H4+H5</f>
        <v>16072636.522600003</v>
      </c>
      <c r="Q9" s="21">
        <v>2449597.3199999998</v>
      </c>
      <c r="R9" s="21">
        <v>427117.86</v>
      </c>
      <c r="S9" s="21">
        <v>2022479.46</v>
      </c>
      <c r="AU9" s="17"/>
    </row>
    <row r="10" spans="1:50" ht="15.75" thickBot="1" x14ac:dyDescent="0.3">
      <c r="B10" s="20"/>
      <c r="C10" s="20"/>
      <c r="D10" s="20"/>
      <c r="E10" s="17"/>
      <c r="H10" s="17"/>
      <c r="Q10" s="23">
        <v>6979473.8680000007</v>
      </c>
      <c r="R10" s="23">
        <v>2160413.5134999999</v>
      </c>
      <c r="S10" s="23">
        <v>4819060.3544999994</v>
      </c>
      <c r="T10" s="33">
        <f>T7+V3</f>
        <v>3365579.3200000003</v>
      </c>
      <c r="U10" s="17"/>
      <c r="X10" s="17"/>
    </row>
    <row r="11" spans="1:50" ht="33.75" customHeight="1" thickBot="1" x14ac:dyDescent="0.3">
      <c r="A11" s="42" t="s">
        <v>22</v>
      </c>
      <c r="B11" s="43">
        <f>B7+E7+H7+K7+N7+Q10+T10+X7+AA7+AD7+AG7+AJ7+AM7+AP7+AS7+AV7+B24+E24+H24+Q24+T24+W24</f>
        <v>162299996.61110026</v>
      </c>
      <c r="C11" s="43">
        <f>C7+F7+I7+L7+O7+R10+U7+Y7+AB7+AE7+AH7+AK7+AN7+AQ7+AT7+AW7+C24+F24+I24+R24+U24+X24</f>
        <v>87367521.209300205</v>
      </c>
      <c r="D11" s="44">
        <f>D7+G7+J7+M7+P7+S10+W7+Z7+AC7+AF7+AI7+AL7+AO7+AR7+AU7+AX7+D24+G24+J24+S24+V24+Y24</f>
        <v>74932475.401800066</v>
      </c>
      <c r="Q11" s="17"/>
    </row>
    <row r="12" spans="1:50" x14ac:dyDescent="0.25">
      <c r="A12" s="24"/>
      <c r="B12" s="17"/>
      <c r="C12" s="17"/>
      <c r="D12" s="17">
        <f>B11-C11</f>
        <v>74932475.401800051</v>
      </c>
    </row>
    <row r="13" spans="1:50" ht="45" x14ac:dyDescent="0.25">
      <c r="B13" s="17"/>
      <c r="D13" s="17"/>
      <c r="L13" s="22"/>
      <c r="Q13" s="13" t="s">
        <v>17</v>
      </c>
      <c r="R13" s="13" t="s">
        <v>18</v>
      </c>
      <c r="S13" s="13" t="s">
        <v>20</v>
      </c>
      <c r="U13" s="17"/>
    </row>
    <row r="14" spans="1:50" x14ac:dyDescent="0.25">
      <c r="X14" s="17"/>
    </row>
    <row r="18" spans="1:25" x14ac:dyDescent="0.25">
      <c r="B18" s="45" t="s">
        <v>32</v>
      </c>
      <c r="C18" s="46"/>
      <c r="D18" s="47"/>
      <c r="E18" s="45" t="s">
        <v>33</v>
      </c>
      <c r="F18" s="46"/>
      <c r="G18" s="47"/>
      <c r="H18" s="45" t="s">
        <v>34</v>
      </c>
      <c r="I18" s="46"/>
      <c r="J18" s="47"/>
      <c r="Q18" s="45" t="s">
        <v>35</v>
      </c>
      <c r="R18" s="46"/>
      <c r="S18" s="47"/>
      <c r="T18" s="45" t="s">
        <v>36</v>
      </c>
      <c r="U18" s="46"/>
      <c r="V18" s="47"/>
      <c r="W18" s="45" t="s">
        <v>37</v>
      </c>
      <c r="X18" s="46"/>
      <c r="Y18" s="47"/>
    </row>
    <row r="19" spans="1:25" ht="45" x14ac:dyDescent="0.25">
      <c r="A19" s="37" t="s">
        <v>4</v>
      </c>
      <c r="B19" s="37" t="s">
        <v>5</v>
      </c>
      <c r="C19" s="37" t="s">
        <v>6</v>
      </c>
      <c r="D19" s="37" t="s">
        <v>7</v>
      </c>
      <c r="E19" s="37" t="s">
        <v>5</v>
      </c>
      <c r="F19" s="37" t="s">
        <v>6</v>
      </c>
      <c r="G19" s="37" t="s">
        <v>7</v>
      </c>
      <c r="H19" s="37" t="s">
        <v>5</v>
      </c>
      <c r="I19" s="37" t="s">
        <v>6</v>
      </c>
      <c r="J19" s="37" t="s">
        <v>7</v>
      </c>
      <c r="Q19" s="37" t="s">
        <v>5</v>
      </c>
      <c r="R19" s="37" t="s">
        <v>6</v>
      </c>
      <c r="S19" s="37" t="s">
        <v>7</v>
      </c>
      <c r="T19" s="37" t="s">
        <v>5</v>
      </c>
      <c r="U19" s="37" t="s">
        <v>6</v>
      </c>
      <c r="V19" s="37" t="s">
        <v>7</v>
      </c>
      <c r="W19" s="37" t="s">
        <v>5</v>
      </c>
      <c r="X19" s="37" t="s">
        <v>6</v>
      </c>
      <c r="Y19" s="37" t="s">
        <v>7</v>
      </c>
    </row>
    <row r="20" spans="1:25" ht="15.75" x14ac:dyDescent="0.25">
      <c r="A20" s="10" t="s">
        <v>0</v>
      </c>
      <c r="B20" s="34">
        <v>20000</v>
      </c>
      <c r="C20" s="34">
        <v>20000</v>
      </c>
      <c r="D20" s="15">
        <f>B20-C20</f>
        <v>0</v>
      </c>
      <c r="E20" s="36">
        <v>18000</v>
      </c>
      <c r="F20" s="36">
        <v>18000</v>
      </c>
      <c r="G20" s="15">
        <f>E20-F20</f>
        <v>0</v>
      </c>
      <c r="H20" s="39">
        <v>18129</v>
      </c>
      <c r="I20" s="40">
        <v>5463</v>
      </c>
      <c r="J20" s="15">
        <f>H20-I20</f>
        <v>12666</v>
      </c>
      <c r="Q20" s="15">
        <v>341083.53</v>
      </c>
      <c r="R20" s="15">
        <v>126805.75</v>
      </c>
      <c r="S20" s="15">
        <f>Q20-R20</f>
        <v>214277.78000000003</v>
      </c>
      <c r="T20" s="15">
        <v>151232</v>
      </c>
      <c r="U20" s="15">
        <v>53679</v>
      </c>
      <c r="V20" s="15">
        <f>T20-U20</f>
        <v>97553</v>
      </c>
      <c r="W20" s="41">
        <v>22569</v>
      </c>
      <c r="X20" s="41">
        <v>6801</v>
      </c>
      <c r="Y20" s="15">
        <f>W20-X20</f>
        <v>15768</v>
      </c>
    </row>
    <row r="21" spans="1:25" ht="15.75" x14ac:dyDescent="0.25">
      <c r="A21" s="10" t="s">
        <v>3</v>
      </c>
      <c r="B21" s="34">
        <v>36205</v>
      </c>
      <c r="C21" s="34">
        <v>36205</v>
      </c>
      <c r="D21" s="15">
        <f t="shared" ref="D21:D24" si="12">B21-C21</f>
        <v>0</v>
      </c>
      <c r="E21" s="38"/>
      <c r="F21" s="38"/>
      <c r="G21" s="15">
        <f t="shared" ref="G21:G24" si="13">E21-F21</f>
        <v>0</v>
      </c>
      <c r="H21" s="40">
        <v>25877</v>
      </c>
      <c r="I21" s="40">
        <v>18522</v>
      </c>
      <c r="J21" s="15">
        <f t="shared" ref="J21:J24" si="14">H21-I21</f>
        <v>7355</v>
      </c>
      <c r="Q21" s="15">
        <v>223285.79</v>
      </c>
      <c r="R21" s="15">
        <v>56278.16</v>
      </c>
      <c r="S21" s="15">
        <f t="shared" ref="S21:S24" si="15">Q21-R21</f>
        <v>167007.63</v>
      </c>
      <c r="T21" s="15">
        <v>53247</v>
      </c>
      <c r="U21" s="15">
        <v>19518</v>
      </c>
      <c r="V21" s="15">
        <f t="shared" ref="V21:V24" si="16">T21-U21</f>
        <v>33729</v>
      </c>
      <c r="W21" s="41">
        <v>37085</v>
      </c>
      <c r="X21" s="41">
        <v>9796</v>
      </c>
      <c r="Y21" s="15">
        <f t="shared" ref="Y21:Y24" si="17">W21-X21</f>
        <v>27289</v>
      </c>
    </row>
    <row r="22" spans="1:25" x14ac:dyDescent="0.25">
      <c r="A22" s="10" t="s">
        <v>1</v>
      </c>
      <c r="B22" s="34">
        <v>41734</v>
      </c>
      <c r="C22" s="34">
        <v>41734</v>
      </c>
      <c r="D22" s="15">
        <f t="shared" si="12"/>
        <v>0</v>
      </c>
      <c r="E22" s="38"/>
      <c r="F22" s="38"/>
      <c r="G22" s="15">
        <f t="shared" si="13"/>
        <v>0</v>
      </c>
      <c r="H22" s="38"/>
      <c r="I22" s="38"/>
      <c r="J22" s="15">
        <f t="shared" si="14"/>
        <v>0</v>
      </c>
      <c r="Q22" s="38"/>
      <c r="R22" s="38"/>
      <c r="S22" s="15">
        <f t="shared" si="15"/>
        <v>0</v>
      </c>
      <c r="T22" s="38"/>
      <c r="U22" s="38"/>
      <c r="V22" s="15">
        <f t="shared" si="16"/>
        <v>0</v>
      </c>
      <c r="W22" s="38"/>
      <c r="X22" s="38"/>
      <c r="Y22" s="15">
        <f t="shared" si="17"/>
        <v>0</v>
      </c>
    </row>
    <row r="23" spans="1:25" x14ac:dyDescent="0.25">
      <c r="A23" s="10" t="s">
        <v>2</v>
      </c>
      <c r="B23" s="34">
        <v>7350</v>
      </c>
      <c r="C23" s="34">
        <v>7350</v>
      </c>
      <c r="D23" s="15">
        <f t="shared" si="12"/>
        <v>0</v>
      </c>
      <c r="E23" s="15"/>
      <c r="F23" s="15"/>
      <c r="G23" s="15">
        <f t="shared" si="13"/>
        <v>0</v>
      </c>
      <c r="H23" s="15"/>
      <c r="I23" s="15"/>
      <c r="J23" s="15">
        <f t="shared" si="14"/>
        <v>0</v>
      </c>
      <c r="Q23" s="15"/>
      <c r="R23" s="15"/>
      <c r="S23" s="15">
        <f t="shared" si="15"/>
        <v>0</v>
      </c>
      <c r="T23" s="15"/>
      <c r="U23" s="15"/>
      <c r="V23" s="15">
        <f t="shared" si="16"/>
        <v>0</v>
      </c>
      <c r="W23" s="15"/>
      <c r="X23" s="15"/>
      <c r="Y23" s="15">
        <f t="shared" si="17"/>
        <v>0</v>
      </c>
    </row>
    <row r="24" spans="1:25" x14ac:dyDescent="0.25">
      <c r="A24" s="11" t="s">
        <v>9</v>
      </c>
      <c r="B24" s="28">
        <f>SUM(B20:B23)</f>
        <v>105289</v>
      </c>
      <c r="C24" s="28">
        <f>SUM(C20:C23)</f>
        <v>105289</v>
      </c>
      <c r="D24" s="28">
        <f t="shared" si="12"/>
        <v>0</v>
      </c>
      <c r="E24" s="28">
        <f>SUM(E20:E23)</f>
        <v>18000</v>
      </c>
      <c r="F24" s="28">
        <f>SUM(F20:F23)</f>
        <v>18000</v>
      </c>
      <c r="G24" s="28">
        <f t="shared" si="13"/>
        <v>0</v>
      </c>
      <c r="H24" s="28">
        <f>SUM(H20:H23)</f>
        <v>44006</v>
      </c>
      <c r="I24" s="28">
        <f>SUM(I20:I23)</f>
        <v>23985</v>
      </c>
      <c r="J24" s="28">
        <f t="shared" si="14"/>
        <v>20021</v>
      </c>
      <c r="Q24" s="28">
        <f>SUM(Q20:Q23)</f>
        <v>564369.32000000007</v>
      </c>
      <c r="R24" s="28">
        <f>SUM(R20:R23)</f>
        <v>183083.91</v>
      </c>
      <c r="S24" s="28">
        <f t="shared" si="15"/>
        <v>381285.41000000003</v>
      </c>
      <c r="T24" s="28">
        <f>SUM(T20:T23)</f>
        <v>204479</v>
      </c>
      <c r="U24" s="28">
        <f>SUM(U20:U23)</f>
        <v>73197</v>
      </c>
      <c r="V24" s="28">
        <f t="shared" si="16"/>
        <v>131282</v>
      </c>
      <c r="W24" s="28">
        <f>SUM(W20:W23)</f>
        <v>59654</v>
      </c>
      <c r="X24" s="28">
        <f>SUM(X20:X23)</f>
        <v>16597</v>
      </c>
      <c r="Y24" s="28">
        <f t="shared" si="17"/>
        <v>43057</v>
      </c>
    </row>
  </sheetData>
  <mergeCells count="29">
    <mergeCell ref="B18:D18"/>
    <mergeCell ref="E18:G18"/>
    <mergeCell ref="H18:J18"/>
    <mergeCell ref="AS1:AU1"/>
    <mergeCell ref="AV1:AX1"/>
    <mergeCell ref="AJ1:AL1"/>
    <mergeCell ref="AM1:AO1"/>
    <mergeCell ref="B3:B4"/>
    <mergeCell ref="AP1:AR1"/>
    <mergeCell ref="U6:V6"/>
    <mergeCell ref="B1:D1"/>
    <mergeCell ref="Q1:S1"/>
    <mergeCell ref="E1:G1"/>
    <mergeCell ref="H1:J1"/>
    <mergeCell ref="K1:M1"/>
    <mergeCell ref="N1:P1"/>
    <mergeCell ref="AG1:AI1"/>
    <mergeCell ref="X1:Z1"/>
    <mergeCell ref="U5:V5"/>
    <mergeCell ref="C3:C4"/>
    <mergeCell ref="D3:D4"/>
    <mergeCell ref="T1:W1"/>
    <mergeCell ref="U2:V2"/>
    <mergeCell ref="V3:V4"/>
    <mergeCell ref="Q18:S18"/>
    <mergeCell ref="T18:V18"/>
    <mergeCell ref="W18:Y18"/>
    <mergeCell ref="AA1:AC1"/>
    <mergeCell ref="AD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abSelected="1" workbookViewId="0">
      <selection activeCell="H17" sqref="H17"/>
    </sheetView>
  </sheetViews>
  <sheetFormatPr defaultRowHeight="15" x14ac:dyDescent="0.25"/>
  <cols>
    <col min="1" max="1" width="19.28515625" customWidth="1"/>
    <col min="2" max="2" width="12.5703125" bestFit="1" customWidth="1"/>
    <col min="3" max="3" width="11.5703125" bestFit="1" customWidth="1"/>
    <col min="4" max="4" width="11.42578125" customWidth="1"/>
    <col min="8" max="8" width="10" bestFit="1" customWidth="1"/>
  </cols>
  <sheetData>
    <row r="3" spans="1:8" x14ac:dyDescent="0.25">
      <c r="A3" t="s">
        <v>13</v>
      </c>
      <c r="B3" s="8">
        <v>92058422.482000262</v>
      </c>
      <c r="D3">
        <v>64030135.702000201</v>
      </c>
    </row>
    <row r="4" spans="1:8" x14ac:dyDescent="0.25">
      <c r="A4" t="s">
        <v>8</v>
      </c>
      <c r="B4" s="17">
        <v>19403236.558500007</v>
      </c>
      <c r="D4">
        <v>6046957.1378000006</v>
      </c>
    </row>
    <row r="5" spans="1:8" x14ac:dyDescent="0.25">
      <c r="A5" t="s">
        <v>10</v>
      </c>
      <c r="B5">
        <v>16072636.522600003</v>
      </c>
      <c r="D5">
        <v>6000000</v>
      </c>
    </row>
    <row r="6" spans="1:8" x14ac:dyDescent="0.25">
      <c r="A6" t="s">
        <v>38</v>
      </c>
      <c r="B6">
        <v>1000000</v>
      </c>
      <c r="D6">
        <v>500000</v>
      </c>
    </row>
    <row r="7" spans="1:8" x14ac:dyDescent="0.25">
      <c r="A7" t="s">
        <v>21</v>
      </c>
      <c r="B7">
        <v>3365579.3200000003</v>
      </c>
      <c r="D7">
        <v>3147000</v>
      </c>
    </row>
    <row r="8" spans="1:8" x14ac:dyDescent="0.25">
      <c r="A8" t="s">
        <v>23</v>
      </c>
      <c r="B8">
        <v>6000000</v>
      </c>
      <c r="D8">
        <v>2500000</v>
      </c>
    </row>
    <row r="9" spans="1:8" x14ac:dyDescent="0.25">
      <c r="A9" t="s">
        <v>39</v>
      </c>
      <c r="B9">
        <v>7000000</v>
      </c>
      <c r="D9">
        <v>6000000</v>
      </c>
    </row>
    <row r="10" spans="1:8" x14ac:dyDescent="0.25">
      <c r="B10" s="17">
        <f>SUM(B3:B9)</f>
        <v>144899874.88310027</v>
      </c>
      <c r="D10">
        <f>SUM(D3:D9)</f>
        <v>88224092.839800209</v>
      </c>
    </row>
    <row r="12" spans="1:8" x14ac:dyDescent="0.25">
      <c r="C12" s="17">
        <f>B10-D10</f>
        <v>56675782.043300062</v>
      </c>
    </row>
    <row r="14" spans="1:8" x14ac:dyDescent="0.25">
      <c r="B14" s="17">
        <f>B9+B5+B6+B8</f>
        <v>30072636.522600003</v>
      </c>
      <c r="D14">
        <f>D5+D6+D8+D9</f>
        <v>15000000</v>
      </c>
      <c r="H14" t="s">
        <v>40</v>
      </c>
    </row>
    <row r="15" spans="1:8" x14ac:dyDescent="0.25">
      <c r="H15">
        <v>754000000</v>
      </c>
    </row>
    <row r="16" spans="1:8" x14ac:dyDescent="0.25">
      <c r="E16">
        <v>450000</v>
      </c>
      <c r="H16">
        <v>90000000</v>
      </c>
    </row>
    <row r="17" spans="8:8" x14ac:dyDescent="0.25">
      <c r="H17">
        <f>SUM(H15:H16)</f>
        <v>844000000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2020-07-15T10:18:39Z</dcterms:modified>
</cp:coreProperties>
</file>